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66925"/>
  <xr:revisionPtr revIDLastSave="0" documentId="13_ncr:1_{06D40EBB-DD80-4472-890C-355245150175}" xr6:coauthVersionLast="47" xr6:coauthVersionMax="47" xr10:uidLastSave="{00000000-0000-0000-0000-000000000000}"/>
  <bookViews>
    <workbookView xWindow="28680" yWindow="-120" windowWidth="29040" windowHeight="15720" xr2:uid="{9B9D02BE-23DB-431A-89A2-F7BB74CD96F7}"/>
  </bookViews>
  <sheets>
    <sheet name="WBS" sheetId="1" r:id="rId1"/>
    <sheet name="mast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7" i="1" l="1"/>
  <c r="Z2" i="1"/>
  <c r="Z3" i="1"/>
  <c r="Z7" i="1"/>
  <c r="Z10" i="1"/>
  <c r="K4" i="1"/>
  <c r="K2" i="1"/>
  <c r="K3" i="1"/>
  <c r="Y4" i="1"/>
  <c r="Z4" i="1" s="1"/>
  <c r="K5" i="1"/>
  <c r="K6" i="1"/>
  <c r="K7" i="1"/>
  <c r="K8" i="1"/>
  <c r="K9" i="1"/>
  <c r="K10" i="1"/>
  <c r="Y3" i="1"/>
  <c r="Y7" i="1"/>
  <c r="Y10" i="1"/>
  <c r="Y2" i="1"/>
  <c r="Y8" i="1"/>
  <c r="Z8" i="1" s="1"/>
  <c r="AA2" i="1"/>
  <c r="AA3" i="1"/>
  <c r="AA7" i="1"/>
  <c r="Y6" i="1" l="1"/>
  <c r="Z6" i="1" s="1"/>
  <c r="Y9" i="1"/>
  <c r="Z9" i="1" s="1"/>
  <c r="Y5" i="1"/>
  <c r="Z5" i="1" s="1"/>
  <c r="L2" i="1" l="1"/>
  <c r="L3" i="1"/>
  <c r="L7" i="1"/>
  <c r="M3" i="1"/>
  <c r="V10" i="1"/>
  <c r="W10" i="1"/>
  <c r="X10" i="1"/>
  <c r="V6" i="1"/>
  <c r="W6" i="1"/>
  <c r="X6" i="1"/>
  <c r="V8" i="1"/>
  <c r="W8" i="1"/>
  <c r="X8" i="1"/>
  <c r="V9" i="1"/>
  <c r="W9" i="1"/>
  <c r="X9" i="1"/>
  <c r="X5" i="1"/>
  <c r="X7" i="1"/>
  <c r="V4" i="1"/>
  <c r="W4" i="1"/>
  <c r="X4" i="1"/>
  <c r="V5" i="1"/>
  <c r="W5" i="1"/>
  <c r="W7" i="1"/>
  <c r="V3" i="1"/>
  <c r="W3" i="1"/>
  <c r="X3" i="1"/>
  <c r="X2" i="1"/>
  <c r="W2" i="1"/>
  <c r="V2" i="1"/>
  <c r="AA4" i="1" l="1"/>
  <c r="M4" i="1" s="1"/>
  <c r="L4" i="1"/>
  <c r="L5" i="1"/>
  <c r="AA5" i="1"/>
  <c r="M5" i="1" s="1"/>
  <c r="AA6" i="1"/>
  <c r="M6" i="1" s="1"/>
  <c r="L6" i="1"/>
  <c r="L8" i="1"/>
  <c r="AA8" i="1"/>
  <c r="M8" i="1" s="1"/>
  <c r="L10" i="1"/>
  <c r="AA10" i="1"/>
  <c r="M10" i="1" s="1"/>
  <c r="AA9" i="1"/>
  <c r="M9" i="1" s="1"/>
  <c r="L9" i="1"/>
  <c r="M7" i="1"/>
  <c r="M2" i="1"/>
</calcChain>
</file>

<file path=xl/sharedStrings.xml><?xml version="1.0" encoding="utf-8"?>
<sst xmlns="http://schemas.openxmlformats.org/spreadsheetml/2006/main" count="113" uniqueCount="71">
  <si>
    <t>Version</t>
    <phoneticPr fontId="1"/>
  </si>
  <si>
    <t>Priority</t>
    <phoneticPr fontId="1"/>
  </si>
  <si>
    <t>Assignee</t>
    <phoneticPr fontId="1"/>
  </si>
  <si>
    <t>PlannedStartDate</t>
    <phoneticPr fontId="1"/>
  </si>
  <si>
    <t>PlannedEndDate</t>
    <phoneticPr fontId="1"/>
  </si>
  <si>
    <t>StartDate</t>
    <phoneticPr fontId="1"/>
  </si>
  <si>
    <t>EndDate</t>
    <phoneticPr fontId="1"/>
  </si>
  <si>
    <t>PlannedPersonDay</t>
    <phoneticPr fontId="1"/>
  </si>
  <si>
    <t>PersonDay</t>
    <phoneticPr fontId="1"/>
  </si>
  <si>
    <t>Description</t>
    <phoneticPr fontId="1"/>
  </si>
  <si>
    <t>BlockedBy</t>
    <phoneticPr fontId="1"/>
  </si>
  <si>
    <t>Epic</t>
    <phoneticPr fontId="1"/>
  </si>
  <si>
    <t>Task</t>
  </si>
  <si>
    <t>Task</t>
    <phoneticPr fontId="1"/>
  </si>
  <si>
    <t>SubTask</t>
  </si>
  <si>
    <t>SubTask</t>
    <phoneticPr fontId="1"/>
  </si>
  <si>
    <t>TaskType</t>
    <phoneticPr fontId="1"/>
  </si>
  <si>
    <t>SubTaskType</t>
    <phoneticPr fontId="1"/>
  </si>
  <si>
    <t>Team</t>
    <phoneticPr fontId="1"/>
  </si>
  <si>
    <t>Status</t>
    <phoneticPr fontId="1"/>
  </si>
  <si>
    <t>PV</t>
    <phoneticPr fontId="1"/>
  </si>
  <si>
    <t>EV</t>
    <phoneticPr fontId="1"/>
  </si>
  <si>
    <t>AC</t>
    <phoneticPr fontId="1"/>
  </si>
  <si>
    <t>Done</t>
    <phoneticPr fontId="1"/>
  </si>
  <si>
    <t>ToDo</t>
    <phoneticPr fontId="1"/>
  </si>
  <si>
    <t>Doing</t>
    <phoneticPr fontId="1"/>
  </si>
  <si>
    <t>UnderReview</t>
    <phoneticPr fontId="1"/>
  </si>
  <si>
    <t>Highest</t>
    <phoneticPr fontId="1"/>
  </si>
  <si>
    <t>High</t>
    <phoneticPr fontId="1"/>
  </si>
  <si>
    <t>Medium</t>
    <phoneticPr fontId="1"/>
  </si>
  <si>
    <t>Low</t>
    <phoneticPr fontId="1"/>
  </si>
  <si>
    <t>Lowest</t>
    <phoneticPr fontId="1"/>
  </si>
  <si>
    <t>Deliverable</t>
    <phoneticPr fontId="1"/>
  </si>
  <si>
    <t>Defect</t>
  </si>
  <si>
    <t>Defect</t>
    <phoneticPr fontId="1"/>
  </si>
  <si>
    <t>Issue</t>
    <phoneticPr fontId="1"/>
  </si>
  <si>
    <t>Review</t>
    <phoneticPr fontId="1"/>
  </si>
  <si>
    <t>FeedBack</t>
    <phoneticPr fontId="1"/>
  </si>
  <si>
    <t>TaskId</t>
    <phoneticPr fontId="1"/>
  </si>
  <si>
    <t>MyEpic</t>
    <phoneticPr fontId="1"/>
  </si>
  <si>
    <t>Team1</t>
    <phoneticPr fontId="1"/>
  </si>
  <si>
    <t>Tags[Tag1]</t>
    <phoneticPr fontId="1"/>
  </si>
  <si>
    <t>v0.01</t>
    <phoneticPr fontId="1"/>
  </si>
  <si>
    <t>MyTask</t>
    <phoneticPr fontId="1"/>
  </si>
  <si>
    <t>MySubTask</t>
    <phoneticPr fontId="1"/>
  </si>
  <si>
    <t>AccumulatedPersonDay</t>
    <phoneticPr fontId="1"/>
  </si>
  <si>
    <t>■master</t>
    <phoneticPr fontId="1"/>
  </si>
  <si>
    <t>■variables</t>
    <phoneticPr fontId="1"/>
  </si>
  <si>
    <t>ichiro.yamada</t>
  </si>
  <si>
    <t>ichiro.yamada</t>
    <phoneticPr fontId="1"/>
  </si>
  <si>
    <t>MySubTask2</t>
    <phoneticPr fontId="1"/>
  </si>
  <si>
    <t>MyTask2</t>
    <phoneticPr fontId="1"/>
  </si>
  <si>
    <t>MySubTask3</t>
    <phoneticPr fontId="1"/>
  </si>
  <si>
    <t>AccumulatedStartDate</t>
    <phoneticPr fontId="1"/>
  </si>
  <si>
    <t>AccumulatedEndDate</t>
    <phoneticPr fontId="1"/>
  </si>
  <si>
    <t>Holiday</t>
    <phoneticPr fontId="1"/>
  </si>
  <si>
    <t>jiro.suzuki</t>
  </si>
  <si>
    <t>jiro.suzuki</t>
    <phoneticPr fontId="1"/>
  </si>
  <si>
    <t>OvertimeRatePerDay(Default1)</t>
    <phoneticPr fontId="1"/>
  </si>
  <si>
    <t>-</t>
    <phoneticPr fontId="1"/>
  </si>
  <si>
    <t>ProjectRatio</t>
    <phoneticPr fontId="1"/>
  </si>
  <si>
    <t>TASK-1</t>
    <phoneticPr fontId="1"/>
  </si>
  <si>
    <t>TASK-2</t>
  </si>
  <si>
    <t>TASK-3</t>
  </si>
  <si>
    <t>TASK-4</t>
  </si>
  <si>
    <t>TASK-5</t>
  </si>
  <si>
    <t>TASK-6</t>
  </si>
  <si>
    <t>TASK-7</t>
  </si>
  <si>
    <t>TASK-8</t>
  </si>
  <si>
    <t>TASK-9</t>
  </si>
  <si>
    <t>PlannedPersonDayPerAssignee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</si>
</sst>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0.0_ 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  <xf numFmtId="14" fontId="0" fillId="2" borderId="2" xfId="0" applyNumberFormat="1" applyFill="1" applyBorder="1">
      <alignment vertical="center"/>
    </xf>
    <xf numFmtId="0" fontId="0" fillId="2" borderId="2" xfId="0" applyFill="1" applyBorder="1">
      <alignment vertical="center"/>
    </xf>
    <xf numFmtId="14" fontId="0" fillId="2" borderId="1" xfId="0" applyNumberFormat="1" applyFill="1" applyBorder="1">
      <alignment vertical="center"/>
    </xf>
    <xf numFmtId="179" fontId="0" fillId="2" borderId="2" xfId="0" applyNumberFormat="1" applyFill="1" applyBorder="1">
      <alignment vertical="center"/>
    </xf>
    <xf numFmtId="179" fontId="0" fillId="2" borderId="1" xfId="0" applyNumberFormat="1" applyFill="1" applyBorder="1">
      <alignment vertical="center"/>
    </xf>
  </cellXfs>
  <cellStyles count="1">
    <cellStyle name="標準" xfId="0" builtinId="0"/>
  </cellStyles>
  <dxfs count="44">
    <dxf>
      <fill>
        <patternFill>
          <bgColor theme="1" tint="0.34998626667073579"/>
        </patternFill>
      </fill>
    </dxf>
    <dxf>
      <fill>
        <patternFill>
          <bgColor rgb="FFFF0000"/>
        </patternFill>
      </fill>
    </dxf>
    <dxf>
      <font>
        <color theme="0" tint="-0.14996795556505021"/>
      </font>
      <fill>
        <patternFill>
          <bgColor theme="0" tint="-0.24994659260841701"/>
        </patternFill>
      </fill>
    </dxf>
    <dxf>
      <font>
        <color theme="0" tint="-0.14996795556505021"/>
      </font>
      <fill>
        <patternFill>
          <bgColor theme="0" tint="-0.24994659260841701"/>
        </patternFill>
      </fill>
    </dxf>
    <dxf>
      <font>
        <color theme="0" tint="-0.14996795556505021"/>
      </font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0" tint="-0.14996795556505021"/>
      </font>
      <fill>
        <patternFill>
          <bgColor theme="0" tint="-0.24994659260841701"/>
        </patternFill>
      </fill>
    </dxf>
    <dxf>
      <fill>
        <patternFill>
          <bgColor theme="1" tint="0.34998626667073579"/>
        </patternFill>
      </fill>
    </dxf>
    <dxf>
      <fill>
        <patternFill>
          <bgColor theme="7" tint="0.79998168889431442"/>
        </patternFill>
      </fill>
    </dxf>
    <dxf>
      <numFmt numFmtId="19" formatCode="yyyy/m/d"/>
      <fill>
        <patternFill patternType="solid">
          <fgColor indexed="64"/>
          <bgColor theme="0" tint="-4.9989318521683403E-2"/>
        </patternFill>
      </fill>
      <border diagonalUp="0" diagonalDown="0">
        <left style="hair">
          <color auto="1"/>
        </left>
        <right style="hair">
          <color auto="1"/>
        </right>
        <top/>
        <bottom style="hair">
          <color auto="1"/>
        </bottom>
      </border>
    </dxf>
    <dxf>
      <numFmt numFmtId="179" formatCode="0.0_ "/>
      <fill>
        <patternFill patternType="solid">
          <fgColor indexed="64"/>
          <bgColor theme="0" tint="-4.9989318521683403E-2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numFmt numFmtId="179" formatCode="0.0_ "/>
      <fill>
        <patternFill patternType="solid">
          <fgColor indexed="64"/>
          <bgColor theme="0" tint="-4.9989318521683403E-2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numFmt numFmtId="19" formatCode="yyyy/m/d"/>
      <fill>
        <patternFill patternType="solid">
          <fgColor indexed="64"/>
          <bgColor theme="0" tint="-4.9989318521683403E-2"/>
        </patternFill>
      </fill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rgb="FFFF0000"/>
        </patternFill>
      </fill>
    </dxf>
    <dxf>
      <font>
        <color theme="0" tint="-0.14996795556505021"/>
      </font>
      <fill>
        <patternFill>
          <bgColor theme="0" tint="-0.24994659260841701"/>
        </patternFill>
      </fill>
    </dxf>
    <dxf>
      <font>
        <color theme="0" tint="-0.14996795556505021"/>
      </font>
      <fill>
        <patternFill>
          <bgColor theme="0" tint="-0.24994659260841701"/>
        </patternFill>
      </fill>
    </dxf>
    <dxf>
      <font>
        <color theme="0" tint="-0.14996795556505021"/>
      </font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0" tint="-0.14996795556505021"/>
      </font>
      <fill>
        <patternFill>
          <bgColor theme="0" tint="-0.24994659260841701"/>
        </patternFill>
      </fill>
    </dxf>
    <dxf>
      <fill>
        <patternFill>
          <bgColor theme="1" tint="0.34998626667073579"/>
        </patternFill>
      </fill>
    </dxf>
    <dxf>
      <fill>
        <patternFill>
          <bgColor theme="7" tint="0.79998168889431442"/>
        </patternFill>
      </fill>
    </dxf>
    <dxf>
      <numFmt numFmtId="19" formatCode="yyyy/m/d"/>
      <fill>
        <patternFill patternType="solid">
          <fgColor indexed="64"/>
          <bgColor theme="0" tint="-4.9989318521683403E-2"/>
        </patternFill>
      </fill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 patternType="solid">
          <fgColor indexed="64"/>
          <bgColor theme="0" tint="-4.9989318521683403E-2"/>
        </patternFill>
      </fill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 patternType="solid">
          <fgColor indexed="64"/>
          <bgColor theme="0" tint="-4.9989318521683403E-2"/>
        </patternFill>
      </fill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 patternType="solid">
          <fgColor indexed="64"/>
          <bgColor theme="0" tint="-4.9989318521683403E-2"/>
        </patternFill>
      </fill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numFmt numFmtId="19" formatCode="yyyy/m/d"/>
      <fill>
        <patternFill patternType="solid">
          <fgColor indexed="64"/>
          <bgColor theme="0" tint="-4.9989318521683403E-2"/>
        </patternFill>
      </fill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numFmt numFmtId="19" formatCode="yyyy/m/d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numFmt numFmtId="19" formatCode="yyyy/m/d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numFmt numFmtId="19" formatCode="yyyy/m/d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4AA878F-8B20-43BE-992E-DE13F85658D4}" name="WBS" displayName="WBS" ref="A1:AA10" totalsRowShown="0">
  <autoFilter ref="A1:AA10" xr:uid="{64AA878F-8B20-43BE-992E-DE13F85658D4}"/>
  <tableColumns count="27">
    <tableColumn id="1" xr3:uid="{58FF4B03-94E2-46A3-8474-A2EBBEA9FEB3}" name="TaskId" dataDxfId="43"/>
    <tableColumn id="2" xr3:uid="{D0A69B8A-132E-4EAC-8AAD-B79F5BD4E90D}" name="Team" dataDxfId="42"/>
    <tableColumn id="19" xr3:uid="{971A7765-1D85-4AB8-9180-A006E18D64C2}" name="Epic" dataDxfId="41"/>
    <tableColumn id="18" xr3:uid="{0A2098B2-9037-4B00-9E84-2AC3025BE080}" name="Task" dataDxfId="40"/>
    <tableColumn id="20" xr3:uid="{2187297B-1BAA-4AF6-A026-13946943FA78}" name="TaskType" dataDxfId="39"/>
    <tableColumn id="17" xr3:uid="{FED10FB7-FD37-4B6A-9A34-0A8BC2BF37FC}" name="SubTask" dataDxfId="38"/>
    <tableColumn id="21" xr3:uid="{386F3B7C-5CBC-433A-BFD2-54D640428BFB}" name="SubTaskType" dataDxfId="37"/>
    <tableColumn id="23" xr3:uid="{43A550DC-ED2B-47A9-9307-5CF2D91B3B45}" name="Status" dataDxfId="36"/>
    <tableColumn id="5" xr3:uid="{71D6E533-B421-453C-9D1B-0056D1743E96}" name="Priority" dataDxfId="35"/>
    <tableColumn id="11" xr3:uid="{70AC6713-4D07-4F73-9F40-81546B817140}" name="PlannedPersonDay" dataDxfId="13"/>
    <tableColumn id="16" xr3:uid="{98038768-F6EB-4895-AE86-67E2EB7CEEA3}" name="PlannedPersonDayPerAssignee" dataDxfId="10">
      <calculatedColumnFormula>IFERROR(WBS[[#This Row],[PlannedPersonDay]] / _xlfn.XLOOKUP(WBS[[#This Row],[Assignee]], Assignee[Assignee], Assignee[ProjectRatio], "-", 0) / master!$A$3, "")</calculatedColumnFormula>
    </tableColumn>
    <tableColumn id="7" xr3:uid="{E3172188-FA85-4AAE-B75E-EA0BA1C655A3}" name="PlannedStartDate" dataDxfId="12">
      <calculatedColumnFormula>WBS[[#This Row],[AccumulatedStartDate]]</calculatedColumnFormula>
    </tableColumn>
    <tableColumn id="8" xr3:uid="{C02AD573-5049-4A7E-954C-B350C378C15B}" name="PlannedEndDate" dataDxfId="27">
      <calculatedColumnFormula>WBS[[#This Row],[AccumulatedEndDate]]</calculatedColumnFormula>
    </tableColumn>
    <tableColumn id="12" xr3:uid="{043774F6-AA9D-4A98-8AB0-24B45EDDCD14}" name="PersonDay" dataDxfId="28"/>
    <tableColumn id="9" xr3:uid="{206B19AA-1C54-4875-83D0-98CC3E7BD9B8}" name="StartDate" dataDxfId="34"/>
    <tableColumn id="10" xr3:uid="{3707C7E7-013B-474A-A03B-13EC62E421AD}" name="EndDate" dataDxfId="33"/>
    <tableColumn id="6" xr3:uid="{D655FD90-E880-48BD-9FF4-723B48B355C2}" name="Assignee" dataDxfId="32"/>
    <tableColumn id="13" xr3:uid="{CED103FA-AF9C-417A-AD59-A94DA4FC29E0}" name="Description" dataDxfId="31"/>
    <tableColumn id="3" xr3:uid="{B89F06E5-CED0-457D-B41C-BAEB354B56E1}" name="Version" dataDxfId="30"/>
    <tableColumn id="15" xr3:uid="{EEE237DB-D4AD-4FC1-BE58-7F9F5D4C4280}" name="BlockedBy" dataDxfId="29"/>
    <tableColumn id="14" xr3:uid="{C68E1EF1-1B4E-46E7-826C-8DAC2B334E7B}" name="Tags[Tag1]" dataDxfId="26"/>
    <tableColumn id="24" xr3:uid="{9380061A-1DC7-4FBF-9145-CD835AD24680}" name="PV" dataDxfId="25">
      <calculatedColumnFormula>WBS[[#This Row],[PlannedPersonDay]]</calculatedColumnFormula>
    </tableColumn>
    <tableColumn id="25" xr3:uid="{2B3F540F-B27E-4911-8BA1-510BE2651609}" name="EV" dataDxfId="24">
      <calculatedColumnFormula>IF(WBS[[#This Row],[Status]]=master!$A$11,WBS[[#This Row],[PlannedPersonDay]], 0)</calculatedColumnFormula>
    </tableColumn>
    <tableColumn id="26" xr3:uid="{63EAE48F-1A1C-4DE7-AED3-EEE770C8EE19}" name="AC" dataDxfId="23">
      <calculatedColumnFormula>WBS[[#This Row],[PersonDay]]</calculatedColumnFormula>
    </tableColumn>
    <tableColumn id="27" xr3:uid="{DF15EB5B-0214-422C-B9CB-09B25663FAA6}" name="AccumulatedPersonDay" dataDxfId="11">
      <calculatedColumnFormula>SUMIF($Q$2:$Q2, Q2, $K$2:$K2)</calculatedColumnFormula>
    </tableColumn>
    <tableColumn id="30" xr3:uid="{3FCD0487-29D2-4120-828B-8AF365671F9A}" name="AccumulatedStartDate" dataDxfId="9">
      <calculatedColumnFormula>IF(WBS[[#This Row],[Assignee]]="", "", WORKDAY(_xlfn.XLOOKUP(WBS[[#This Row],[Assignee]], Assignee[Assignee], Assignee[StartDate], "-", 0),WBS[[#This Row],[AccumulatedPersonDay]]-WBS[[#This Row],[PlannedPersonDayPerAssignee]], Holiday[Holiday]))</calculatedColumnFormula>
    </tableColumn>
    <tableColumn id="28" xr3:uid="{35AF83D7-86FD-4129-81EB-485C6FF9503B}" name="AccumulatedEndDate" dataDxfId="22">
      <calculatedColumnFormula>IF(WBS[[#This Row],[Assignee]]="", "", WORKDAY(_xlfn.XLOOKUP(WBS[[#This Row],[Assignee]], Assignee[Assignee], Assignee[StartDate], "-", 0),WBS[[#This Row],[AccumulatedPersonDay]], Holiday[Holiday]))</calculatedColumnFormula>
    </tableColumn>
  </tableColumns>
  <tableStyleInfo name="TableStyleLight8"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F33FF08-3A18-466A-B771-B6828AC16553}" name="テーブル13" displayName="テーブル13" ref="A2:A3" totalsRowShown="0">
  <autoFilter ref="A2:A3" xr:uid="{4F33FF08-3A18-466A-B771-B6828AC16553}"/>
  <tableColumns count="1">
    <tableColumn id="1" xr3:uid="{9EC08AAA-4DAE-4ED5-B0C9-0BE59E9533E0}" name="OvertimeRatePerDay(Default1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17AD54F-093B-40F5-A29B-A2C53C77B2F0}" name="Status" displayName="Status" ref="A7:A11" totalsRowShown="0">
  <autoFilter ref="A7:A11" xr:uid="{517AD54F-093B-40F5-A29B-A2C53C77B2F0}"/>
  <tableColumns count="1">
    <tableColumn id="1" xr3:uid="{D9F56C3B-FC9B-432F-A821-606904A9393B}" name="Statu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3DA4B3E-0F25-4937-A4A0-BA8AF97DC4C4}" name="Priority" displayName="Priority" ref="D7:D12" totalsRowShown="0">
  <autoFilter ref="D7:D12" xr:uid="{A3DA4B3E-0F25-4937-A4A0-BA8AF97DC4C4}"/>
  <tableColumns count="1">
    <tableColumn id="1" xr3:uid="{1264D742-D5A7-4979-883C-12863E3FC4A8}" name="Priority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9DB5EDF-AD95-4009-AE1A-7E2B7DA9C484}" name="Assignee" displayName="Assignee" ref="E7:G10" totalsRowShown="0">
  <autoFilter ref="E7:G10" xr:uid="{69DB5EDF-AD95-4009-AE1A-7E2B7DA9C484}"/>
  <tableColumns count="3">
    <tableColumn id="1" xr3:uid="{65E2CAFF-4948-47FA-B4FA-1C37323261C6}" name="Assignee"/>
    <tableColumn id="2" xr3:uid="{A8859C27-99E0-482D-AEF2-756D5850365B}" name="StartDate"/>
    <tableColumn id="3" xr3:uid="{4F7128B6-FB87-4BAC-8BFD-12035B771A93}" name="ProjectRatio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497655B-180F-49F0-916E-4378153E9D62}" name="TaskType" displayName="TaskType" ref="B7:B12" totalsRowShown="0">
  <autoFilter ref="B7:B12" xr:uid="{E497655B-180F-49F0-916E-4378153E9D62}"/>
  <tableColumns count="1">
    <tableColumn id="1" xr3:uid="{4AC891BC-DCF0-4425-BA47-01F572FB9D17}" name="TaskTyp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B541FE4-ACB2-46B6-A928-FE169ED13BBD}" name="SubTaskType" displayName="SubTaskType" ref="C7:C10" totalsRowShown="0">
  <autoFilter ref="C7:C10" xr:uid="{BB541FE4-ACB2-46B6-A928-FE169ED13BBD}"/>
  <tableColumns count="1">
    <tableColumn id="1" xr3:uid="{563714E9-94BB-4B20-A7DB-43025B43432C}" name="SubTaskTyp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50B2180-56A7-429E-BBD5-11E21ED8E35D}" name="Team" displayName="Team" ref="H7:H8" totalsRowShown="0">
  <autoFilter ref="H7:H8" xr:uid="{A50B2180-56A7-429E-BBD5-11E21ED8E35D}"/>
  <tableColumns count="1">
    <tableColumn id="1" xr3:uid="{436622D5-3CDA-44D5-9D4F-8747EE27A363}" name="Team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A5DB918C-11B5-436C-89DD-7D4CEB917E8E}" name="Version" displayName="Version" ref="I7:I8" totalsRowShown="0">
  <autoFilter ref="I7:I8" xr:uid="{A5DB918C-11B5-436C-89DD-7D4CEB917E8E}"/>
  <tableColumns count="1">
    <tableColumn id="1" xr3:uid="{029B676C-43A0-4EAB-9F79-DC27B0D15CAF}" name="Version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66175D86-CDF3-4D55-970E-9836F7789658}" name="Holiday" displayName="Holiday" ref="J7:J12" totalsRowShown="0">
  <autoFilter ref="J7:J12" xr:uid="{66175D86-CDF3-4D55-970E-9836F7789658}"/>
  <tableColumns count="1">
    <tableColumn id="1" xr3:uid="{9A928D8A-231E-4F36-9134-637C150C99EE}" name="Holida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B0158-141B-4EAB-AA6E-70D048FB0042}">
  <dimension ref="A1:AA10"/>
  <sheetViews>
    <sheetView tabSelected="1" zoomScale="70" zoomScaleNormal="70" workbookViewId="0">
      <selection activeCell="A2" sqref="A2"/>
    </sheetView>
  </sheetViews>
  <sheetFormatPr defaultRowHeight="18.75" x14ac:dyDescent="0.4"/>
  <cols>
    <col min="1" max="1" width="10" bestFit="1" customWidth="1"/>
    <col min="2" max="2" width="9" bestFit="1" customWidth="1"/>
    <col min="3" max="3" width="7.875" bestFit="1" customWidth="1"/>
    <col min="4" max="4" width="8.25" customWidth="1"/>
    <col min="5" max="5" width="12.75" bestFit="1" customWidth="1"/>
    <col min="6" max="6" width="11.75" bestFit="1" customWidth="1"/>
    <col min="7" max="7" width="16.625" bestFit="1" customWidth="1"/>
    <col min="8" max="8" width="9.75" bestFit="1" customWidth="1"/>
    <col min="9" max="9" width="10.375" bestFit="1" customWidth="1"/>
    <col min="10" max="10" width="22.125" bestFit="1" customWidth="1"/>
    <col min="11" max="11" width="12.625" customWidth="1"/>
    <col min="12" max="12" width="21.125" bestFit="1" customWidth="1"/>
    <col min="13" max="13" width="19.875" bestFit="1" customWidth="1"/>
    <col min="14" max="14" width="13.875" bestFit="1" customWidth="1"/>
    <col min="15" max="15" width="12.875" bestFit="1" customWidth="1"/>
    <col min="16" max="16" width="11.75" bestFit="1" customWidth="1"/>
    <col min="17" max="17" width="12" bestFit="1" customWidth="1"/>
    <col min="18" max="18" width="39.625" customWidth="1"/>
    <col min="19" max="19" width="10.625" bestFit="1" customWidth="1"/>
    <col min="20" max="20" width="13.625" bestFit="1" customWidth="1"/>
    <col min="21" max="21" width="14.625" bestFit="1" customWidth="1"/>
    <col min="22" max="23" width="6.25" bestFit="1" customWidth="1"/>
    <col min="24" max="24" width="6.375" bestFit="1" customWidth="1"/>
    <col min="25" max="25" width="27.125" bestFit="1" customWidth="1"/>
    <col min="26" max="26" width="27.125" customWidth="1"/>
    <col min="27" max="27" width="23.875" customWidth="1"/>
    <col min="28" max="28" width="14.625" bestFit="1" customWidth="1"/>
    <col min="29" max="30" width="6.25" bestFit="1" customWidth="1"/>
    <col min="31" max="31" width="6.375" bestFit="1" customWidth="1"/>
  </cols>
  <sheetData>
    <row r="1" spans="1:27" x14ac:dyDescent="0.4">
      <c r="A1" t="s">
        <v>38</v>
      </c>
      <c r="B1" t="s">
        <v>18</v>
      </c>
      <c r="C1" t="s">
        <v>11</v>
      </c>
      <c r="D1" t="s">
        <v>13</v>
      </c>
      <c r="E1" t="s">
        <v>16</v>
      </c>
      <c r="F1" t="s">
        <v>15</v>
      </c>
      <c r="G1" t="s">
        <v>17</v>
      </c>
      <c r="H1" t="s">
        <v>19</v>
      </c>
      <c r="I1" t="s">
        <v>1</v>
      </c>
      <c r="J1" t="s">
        <v>7</v>
      </c>
      <c r="K1" t="s">
        <v>70</v>
      </c>
      <c r="L1" t="s">
        <v>3</v>
      </c>
      <c r="M1" t="s">
        <v>4</v>
      </c>
      <c r="N1" t="s">
        <v>8</v>
      </c>
      <c r="O1" t="s">
        <v>5</v>
      </c>
      <c r="P1" t="s">
        <v>6</v>
      </c>
      <c r="Q1" t="s">
        <v>2</v>
      </c>
      <c r="R1" t="s">
        <v>9</v>
      </c>
      <c r="S1" t="s">
        <v>0</v>
      </c>
      <c r="T1" t="s">
        <v>10</v>
      </c>
      <c r="U1" t="s">
        <v>41</v>
      </c>
      <c r="V1" t="s">
        <v>20</v>
      </c>
      <c r="W1" t="s">
        <v>21</v>
      </c>
      <c r="X1" t="s">
        <v>22</v>
      </c>
      <c r="Y1" t="s">
        <v>45</v>
      </c>
      <c r="Z1" t="s">
        <v>53</v>
      </c>
      <c r="AA1" t="s">
        <v>54</v>
      </c>
    </row>
    <row r="2" spans="1:27" x14ac:dyDescent="0.4">
      <c r="A2" s="2" t="s">
        <v>61</v>
      </c>
      <c r="B2" s="2"/>
      <c r="C2" s="2" t="s">
        <v>39</v>
      </c>
      <c r="D2" s="2"/>
      <c r="E2" s="2"/>
      <c r="F2" s="2"/>
      <c r="G2" s="2"/>
      <c r="H2" s="2"/>
      <c r="I2" s="2"/>
      <c r="J2" s="2">
        <v>0</v>
      </c>
      <c r="K2" s="7" t="str">
        <f>IFERROR(WBS[[#This Row],[PlannedPersonDay]] / _xlfn.XLOOKUP(WBS[[#This Row],[Assignee]], Assignee[Assignee], Assignee[ProjectRatio], "-", 0) / master!$A$3, "")</f>
        <v/>
      </c>
      <c r="L2" s="4" t="str">
        <f>WBS[[#This Row],[AccumulatedStartDate]]</f>
        <v/>
      </c>
      <c r="M2" s="4" t="str">
        <f>WBS[[#This Row],[AccumulatedEndDate]]</f>
        <v/>
      </c>
      <c r="N2" s="2"/>
      <c r="O2" s="3"/>
      <c r="P2" s="3"/>
      <c r="Q2" s="2"/>
      <c r="R2" s="2"/>
      <c r="S2" s="2"/>
      <c r="T2" s="2"/>
      <c r="U2" s="2"/>
      <c r="V2" s="5">
        <f>WBS[[#This Row],[PlannedPersonDay]]</f>
        <v>0</v>
      </c>
      <c r="W2" s="5">
        <f>IF(WBS[[#This Row],[Status]]=master!$A$11,WBS[[#This Row],[PlannedPersonDay]], 0)</f>
        <v>0</v>
      </c>
      <c r="X2" s="5">
        <f>WBS[[#This Row],[PersonDay]]</f>
        <v>0</v>
      </c>
      <c r="Y2" s="8">
        <f>SUMIF($Q$2:$Q2, Q2, $K$2:$K2)</f>
        <v>0</v>
      </c>
      <c r="Z2" s="6" t="str">
        <f>IF(WBS[[#This Row],[Assignee]]="", "", WORKDAY(_xlfn.XLOOKUP(WBS[[#This Row],[Assignee]], Assignee[Assignee], Assignee[StartDate], "-", 0),WBS[[#This Row],[AccumulatedPersonDay]]-WBS[[#This Row],[PlannedPersonDayPerAssignee]], Holiday[Holiday]))</f>
        <v/>
      </c>
      <c r="AA2" s="6" t="str">
        <f>IF(WBS[[#This Row],[Assignee]]="", "", WORKDAY(_xlfn.XLOOKUP(WBS[[#This Row],[Assignee]], Assignee[Assignee], Assignee[StartDate], "-", 0),WBS[[#This Row],[AccumulatedPersonDay]], Holiday[Holiday]))</f>
        <v/>
      </c>
    </row>
    <row r="3" spans="1:27" x14ac:dyDescent="0.4">
      <c r="A3" s="2" t="s">
        <v>62</v>
      </c>
      <c r="B3" s="2"/>
      <c r="C3" s="2" t="s">
        <v>39</v>
      </c>
      <c r="D3" s="2" t="s">
        <v>43</v>
      </c>
      <c r="E3" s="2" t="s">
        <v>12</v>
      </c>
      <c r="F3" s="2"/>
      <c r="G3" s="2"/>
      <c r="H3" s="2"/>
      <c r="I3" s="2"/>
      <c r="J3" s="2">
        <v>0</v>
      </c>
      <c r="K3" s="7" t="str">
        <f>IFERROR(WBS[[#This Row],[PlannedPersonDay]] / _xlfn.XLOOKUP(WBS[[#This Row],[Assignee]], Assignee[Assignee], Assignee[ProjectRatio], "-", 0) / master!$A$3, "")</f>
        <v/>
      </c>
      <c r="L3" s="4" t="str">
        <f>WBS[[#This Row],[AccumulatedStartDate]]</f>
        <v/>
      </c>
      <c r="M3" s="4" t="str">
        <f>WBS[[#This Row],[AccumulatedEndDate]]</f>
        <v/>
      </c>
      <c r="N3" s="2"/>
      <c r="O3" s="3"/>
      <c r="P3" s="3"/>
      <c r="Q3" s="2"/>
      <c r="R3" s="2"/>
      <c r="S3" s="2"/>
      <c r="T3" s="2"/>
      <c r="U3" s="2"/>
      <c r="V3" s="5">
        <f>WBS[[#This Row],[PlannedPersonDay]]</f>
        <v>0</v>
      </c>
      <c r="W3" s="5">
        <f>IF(WBS[[#This Row],[Status]]=master!$A$11,WBS[[#This Row],[PlannedPersonDay]], 0)</f>
        <v>0</v>
      </c>
      <c r="X3" s="5">
        <f>WBS[[#This Row],[PersonDay]]</f>
        <v>0</v>
      </c>
      <c r="Y3" s="8">
        <f>SUMIF($Q$2:$Q3, Q3, $K$2:$K3)</f>
        <v>0</v>
      </c>
      <c r="Z3" s="6" t="str">
        <f>IF(WBS[[#This Row],[Assignee]]="", "", WORKDAY(_xlfn.XLOOKUP(WBS[[#This Row],[Assignee]], Assignee[Assignee], Assignee[StartDate], "-", 0),WBS[[#This Row],[AccumulatedPersonDay]]-WBS[[#This Row],[PlannedPersonDayPerAssignee]], Holiday[Holiday]))</f>
        <v/>
      </c>
      <c r="AA3" s="4" t="str">
        <f>IF(WBS[[#This Row],[Assignee]]="", "", WORKDAY(_xlfn.XLOOKUP(WBS[[#This Row],[Assignee]], Assignee[Assignee], Assignee[StartDate], "-", 0),WBS[[#This Row],[AccumulatedPersonDay]], Holiday[Holiday]))</f>
        <v/>
      </c>
    </row>
    <row r="4" spans="1:27" x14ac:dyDescent="0.4">
      <c r="A4" s="2" t="s">
        <v>63</v>
      </c>
      <c r="B4" s="2"/>
      <c r="C4" s="2" t="s">
        <v>39</v>
      </c>
      <c r="D4" s="2" t="s">
        <v>43</v>
      </c>
      <c r="E4" s="2" t="s">
        <v>33</v>
      </c>
      <c r="F4" s="2" t="s">
        <v>44</v>
      </c>
      <c r="G4" s="2" t="s">
        <v>14</v>
      </c>
      <c r="H4" s="2"/>
      <c r="I4" s="2"/>
      <c r="J4" s="2">
        <v>1</v>
      </c>
      <c r="K4" s="7">
        <f>IFERROR(WBS[[#This Row],[PlannedPersonDay]] / _xlfn.XLOOKUP(WBS[[#This Row],[Assignee]], Assignee[Assignee], Assignee[ProjectRatio], "-", 0) / master!$A$3, "")</f>
        <v>2</v>
      </c>
      <c r="L4" s="4">
        <f>WBS[[#This Row],[AccumulatedStartDate]]</f>
        <v>45748</v>
      </c>
      <c r="M4" s="4">
        <f>WBS[[#This Row],[AccumulatedEndDate]]</f>
        <v>45751</v>
      </c>
      <c r="N4" s="2"/>
      <c r="O4" s="3"/>
      <c r="P4" s="3"/>
      <c r="Q4" s="2" t="s">
        <v>48</v>
      </c>
      <c r="R4" s="2"/>
      <c r="S4" s="2"/>
      <c r="T4" s="2"/>
      <c r="U4" s="2"/>
      <c r="V4" s="5">
        <f>WBS[[#This Row],[PlannedPersonDay]]</f>
        <v>1</v>
      </c>
      <c r="W4" s="5">
        <f>IF(WBS[[#This Row],[Status]]=master!$A$11,WBS[[#This Row],[PlannedPersonDay]], 0)</f>
        <v>0</v>
      </c>
      <c r="X4" s="5">
        <f>WBS[[#This Row],[PersonDay]]</f>
        <v>0</v>
      </c>
      <c r="Y4" s="8">
        <f>SUMIF($Q$2:$Q4, Q4, $K$2:$K4)</f>
        <v>2</v>
      </c>
      <c r="Z4" s="6">
        <f>IF(WBS[[#This Row],[Assignee]]="", "", WORKDAY(_xlfn.XLOOKUP(WBS[[#This Row],[Assignee]], Assignee[Assignee], Assignee[StartDate], "-", 0),WBS[[#This Row],[AccumulatedPersonDay]]-WBS[[#This Row],[PlannedPersonDayPerAssignee]], Holiday[Holiday]))</f>
        <v>45748</v>
      </c>
      <c r="AA4" s="4">
        <f>IF(WBS[[#This Row],[Assignee]]="", "", WORKDAY(_xlfn.XLOOKUP(WBS[[#This Row],[Assignee]], Assignee[Assignee], Assignee[StartDate], "-", 0),WBS[[#This Row],[AccumulatedPersonDay]], Holiday[Holiday]))</f>
        <v>45751</v>
      </c>
    </row>
    <row r="5" spans="1:27" x14ac:dyDescent="0.4">
      <c r="A5" s="2" t="s">
        <v>64</v>
      </c>
      <c r="B5" s="2"/>
      <c r="C5" s="2" t="s">
        <v>39</v>
      </c>
      <c r="D5" s="2" t="s">
        <v>43</v>
      </c>
      <c r="E5" s="2" t="s">
        <v>33</v>
      </c>
      <c r="F5" s="2" t="s">
        <v>50</v>
      </c>
      <c r="G5" s="2" t="s">
        <v>15</v>
      </c>
      <c r="H5" s="2"/>
      <c r="I5" s="2"/>
      <c r="J5" s="2">
        <v>2</v>
      </c>
      <c r="K5" s="7">
        <f>IFERROR(WBS[[#This Row],[PlannedPersonDay]] / _xlfn.XLOOKUP(WBS[[#This Row],[Assignee]], Assignee[Assignee], Assignee[ProjectRatio], "-", 0) / master!$A$3, "")</f>
        <v>4</v>
      </c>
      <c r="L5" s="4">
        <f>WBS[[#This Row],[AccumulatedStartDate]]</f>
        <v>45751</v>
      </c>
      <c r="M5" s="4">
        <f>WBS[[#This Row],[AccumulatedEndDate]]</f>
        <v>45757</v>
      </c>
      <c r="N5" s="2"/>
      <c r="O5" s="3"/>
      <c r="P5" s="3"/>
      <c r="Q5" s="2" t="s">
        <v>48</v>
      </c>
      <c r="R5" s="2"/>
      <c r="S5" s="2"/>
      <c r="T5" s="2"/>
      <c r="U5" s="2"/>
      <c r="V5" s="5">
        <f>WBS[[#This Row],[PlannedPersonDay]]</f>
        <v>2</v>
      </c>
      <c r="W5" s="5">
        <f>IF(WBS[[#This Row],[Status]]=master!$A$11,WBS[[#This Row],[PlannedPersonDay]], 0)</f>
        <v>0</v>
      </c>
      <c r="X5" s="5">
        <f>WBS[[#This Row],[PersonDay]]</f>
        <v>0</v>
      </c>
      <c r="Y5" s="8">
        <f>SUMIF($Q$2:$Q5, Q5, $K$2:$K5)</f>
        <v>6</v>
      </c>
      <c r="Z5" s="6">
        <f>IF(WBS[[#This Row],[Assignee]]="", "", WORKDAY(_xlfn.XLOOKUP(WBS[[#This Row],[Assignee]], Assignee[Assignee], Assignee[StartDate], "-", 0),WBS[[#This Row],[AccumulatedPersonDay]]-WBS[[#This Row],[PlannedPersonDayPerAssignee]], Holiday[Holiday]))</f>
        <v>45751</v>
      </c>
      <c r="AA5" s="4">
        <f>IF(WBS[[#This Row],[Assignee]]="", "", WORKDAY(_xlfn.XLOOKUP(WBS[[#This Row],[Assignee]], Assignee[Assignee], Assignee[StartDate], "-", 0),WBS[[#This Row],[AccumulatedPersonDay]], Holiday[Holiday]))</f>
        <v>45757</v>
      </c>
    </row>
    <row r="6" spans="1:27" x14ac:dyDescent="0.4">
      <c r="A6" s="2" t="s">
        <v>65</v>
      </c>
      <c r="B6" s="2"/>
      <c r="C6" s="2" t="s">
        <v>39</v>
      </c>
      <c r="D6" s="2" t="s">
        <v>43</v>
      </c>
      <c r="E6" s="2" t="s">
        <v>33</v>
      </c>
      <c r="F6" s="2" t="s">
        <v>52</v>
      </c>
      <c r="G6" s="2" t="s">
        <v>15</v>
      </c>
      <c r="H6" s="2"/>
      <c r="I6" s="2"/>
      <c r="J6" s="2">
        <v>3</v>
      </c>
      <c r="K6" s="7">
        <f>IFERROR(WBS[[#This Row],[PlannedPersonDay]] / _xlfn.XLOOKUP(WBS[[#This Row],[Assignee]], Assignee[Assignee], Assignee[ProjectRatio], "-", 0) / master!$A$3, "")</f>
        <v>6</v>
      </c>
      <c r="L6" s="4">
        <f>WBS[[#This Row],[AccumulatedStartDate]]</f>
        <v>45757</v>
      </c>
      <c r="M6" s="4">
        <f>WBS[[#This Row],[AccumulatedEndDate]]</f>
        <v>45765</v>
      </c>
      <c r="N6" s="2"/>
      <c r="O6" s="3"/>
      <c r="P6" s="3"/>
      <c r="Q6" s="2" t="s">
        <v>48</v>
      </c>
      <c r="R6" s="2"/>
      <c r="S6" s="2"/>
      <c r="T6" s="2"/>
      <c r="U6" s="2"/>
      <c r="V6" s="5">
        <f>WBS[[#This Row],[PlannedPersonDay]]</f>
        <v>3</v>
      </c>
      <c r="W6" s="5">
        <f>IF(WBS[[#This Row],[Status]]=master!$A$11,WBS[[#This Row],[PlannedPersonDay]], 0)</f>
        <v>0</v>
      </c>
      <c r="X6" s="5">
        <f>WBS[[#This Row],[PersonDay]]</f>
        <v>0</v>
      </c>
      <c r="Y6" s="8">
        <f>SUMIF($Q$2:$Q6, Q6, $K$2:$K6)</f>
        <v>12</v>
      </c>
      <c r="Z6" s="6">
        <f>IF(WBS[[#This Row],[Assignee]]="", "", WORKDAY(_xlfn.XLOOKUP(WBS[[#This Row],[Assignee]], Assignee[Assignee], Assignee[StartDate], "-", 0),WBS[[#This Row],[AccumulatedPersonDay]]-WBS[[#This Row],[PlannedPersonDayPerAssignee]], Holiday[Holiday]))</f>
        <v>45757</v>
      </c>
      <c r="AA6" s="4">
        <f>IF(WBS[[#This Row],[Assignee]]="", "", WORKDAY(_xlfn.XLOOKUP(WBS[[#This Row],[Assignee]], Assignee[Assignee], Assignee[StartDate], "-", 0),WBS[[#This Row],[AccumulatedPersonDay]], Holiday[Holiday]))</f>
        <v>45765</v>
      </c>
    </row>
    <row r="7" spans="1:27" x14ac:dyDescent="0.4">
      <c r="A7" s="2" t="s">
        <v>66</v>
      </c>
      <c r="B7" s="2"/>
      <c r="C7" s="2" t="s">
        <v>39</v>
      </c>
      <c r="D7" s="2" t="s">
        <v>51</v>
      </c>
      <c r="E7" s="2" t="s">
        <v>12</v>
      </c>
      <c r="F7" s="2"/>
      <c r="G7" s="2"/>
      <c r="H7" s="2"/>
      <c r="I7" s="2"/>
      <c r="J7" s="2">
        <v>0</v>
      </c>
      <c r="K7" s="7" t="str">
        <f>IFERROR(WBS[[#This Row],[PlannedPersonDay]] / _xlfn.XLOOKUP(WBS[[#This Row],[Assignee]], Assignee[Assignee], Assignee[ProjectRatio], "-", 0) / master!$A$3, "")</f>
        <v/>
      </c>
      <c r="L7" s="4" t="str">
        <f>WBS[[#This Row],[AccumulatedStartDate]]</f>
        <v/>
      </c>
      <c r="M7" s="4" t="str">
        <f>WBS[[#This Row],[AccumulatedEndDate]]</f>
        <v/>
      </c>
      <c r="N7" s="2"/>
      <c r="O7" s="3"/>
      <c r="P7" s="3"/>
      <c r="Q7" s="2"/>
      <c r="R7" s="2"/>
      <c r="S7" s="2"/>
      <c r="T7" s="2"/>
      <c r="U7" s="2"/>
      <c r="V7" s="5">
        <f>WBS[[#This Row],[PlannedPersonDay]]</f>
        <v>0</v>
      </c>
      <c r="W7" s="5">
        <f>IF(WBS[[#This Row],[Status]]=master!$A$11,WBS[[#This Row],[PlannedPersonDay]], 0)</f>
        <v>0</v>
      </c>
      <c r="X7" s="5">
        <f>WBS[[#This Row],[PersonDay]]</f>
        <v>0</v>
      </c>
      <c r="Y7" s="8">
        <f>SUMIF($Q$2:$Q7, Q7, $K$2:$K7)</f>
        <v>0</v>
      </c>
      <c r="Z7" s="6" t="str">
        <f>IF(WBS[[#This Row],[Assignee]]="", "", WORKDAY(_xlfn.XLOOKUP(WBS[[#This Row],[Assignee]], Assignee[Assignee], Assignee[StartDate], "-", 0),WBS[[#This Row],[AccumulatedPersonDay]]-WBS[[#This Row],[PlannedPersonDayPerAssignee]], Holiday[Holiday]))</f>
        <v/>
      </c>
      <c r="AA7" s="4" t="str">
        <f>IF(WBS[[#This Row],[Assignee]]="", "", WORKDAY(_xlfn.XLOOKUP(WBS[[#This Row],[Assignee]], Assignee[Assignee], Assignee[StartDate], "-", 0),WBS[[#This Row],[AccumulatedPersonDay]], Holiday[Holiday]))</f>
        <v/>
      </c>
    </row>
    <row r="8" spans="1:27" x14ac:dyDescent="0.4">
      <c r="A8" s="2" t="s">
        <v>67</v>
      </c>
      <c r="B8" s="2"/>
      <c r="C8" s="2" t="s">
        <v>39</v>
      </c>
      <c r="D8" s="2" t="s">
        <v>51</v>
      </c>
      <c r="E8" s="2" t="s">
        <v>12</v>
      </c>
      <c r="F8" s="2" t="s">
        <v>50</v>
      </c>
      <c r="G8" s="2" t="s">
        <v>15</v>
      </c>
      <c r="H8" s="2"/>
      <c r="I8" s="2"/>
      <c r="J8" s="2">
        <v>2.5</v>
      </c>
      <c r="K8" s="7">
        <f>IFERROR(WBS[[#This Row],[PlannedPersonDay]] / _xlfn.XLOOKUP(WBS[[#This Row],[Assignee]], Assignee[Assignee], Assignee[ProjectRatio], "-", 0) / master!$A$3, "")</f>
        <v>2.5</v>
      </c>
      <c r="L8" s="4">
        <f>WBS[[#This Row],[AccumulatedStartDate]]</f>
        <v>45749</v>
      </c>
      <c r="M8" s="4">
        <f>WBS[[#This Row],[AccumulatedEndDate]]</f>
        <v>45754</v>
      </c>
      <c r="N8" s="3"/>
      <c r="O8" s="3"/>
      <c r="P8" s="3"/>
      <c r="Q8" s="2" t="s">
        <v>56</v>
      </c>
      <c r="R8" s="2"/>
      <c r="S8" s="2"/>
      <c r="T8" s="2"/>
      <c r="U8" s="2"/>
      <c r="V8" s="5">
        <f>WBS[[#This Row],[PlannedPersonDay]]</f>
        <v>2.5</v>
      </c>
      <c r="W8" s="5">
        <f>IF(WBS[[#This Row],[Status]]=master!$A$11,WBS[[#This Row],[PlannedPersonDay]], 0)</f>
        <v>0</v>
      </c>
      <c r="X8" s="5">
        <f>WBS[[#This Row],[PersonDay]]</f>
        <v>0</v>
      </c>
      <c r="Y8" s="8">
        <f>SUMIF($Q$2:$Q8, Q8, $K$2:$K8)</f>
        <v>2.5</v>
      </c>
      <c r="Z8" s="6">
        <f>IF(WBS[[#This Row],[Assignee]]="", "", WORKDAY(_xlfn.XLOOKUP(WBS[[#This Row],[Assignee]], Assignee[Assignee], Assignee[StartDate], "-", 0),WBS[[#This Row],[AccumulatedPersonDay]]-WBS[[#This Row],[PlannedPersonDayPerAssignee]], Holiday[Holiday]))</f>
        <v>45749</v>
      </c>
      <c r="AA8" s="4">
        <f>IF(WBS[[#This Row],[Assignee]]="", "", WORKDAY(_xlfn.XLOOKUP(WBS[[#This Row],[Assignee]], Assignee[Assignee], Assignee[StartDate], "-", 0),WBS[[#This Row],[AccumulatedPersonDay]], Holiday[Holiday]))</f>
        <v>45754</v>
      </c>
    </row>
    <row r="9" spans="1:27" x14ac:dyDescent="0.4">
      <c r="A9" s="2" t="s">
        <v>68</v>
      </c>
      <c r="B9" s="2"/>
      <c r="C9" s="2" t="s">
        <v>39</v>
      </c>
      <c r="D9" s="2" t="s">
        <v>51</v>
      </c>
      <c r="E9" s="2" t="s">
        <v>12</v>
      </c>
      <c r="F9" s="2" t="s">
        <v>52</v>
      </c>
      <c r="G9" s="2" t="s">
        <v>15</v>
      </c>
      <c r="H9" s="2"/>
      <c r="I9" s="2"/>
      <c r="J9" s="2">
        <v>5</v>
      </c>
      <c r="K9" s="7">
        <f>IFERROR(WBS[[#This Row],[PlannedPersonDay]] / _xlfn.XLOOKUP(WBS[[#This Row],[Assignee]], Assignee[Assignee], Assignee[ProjectRatio], "-", 0) / master!$A$3, "")</f>
        <v>5</v>
      </c>
      <c r="L9" s="4">
        <f>WBS[[#This Row],[AccumulatedStartDate]]</f>
        <v>45754</v>
      </c>
      <c r="M9" s="4">
        <f>WBS[[#This Row],[AccumulatedEndDate]]</f>
        <v>45761</v>
      </c>
      <c r="N9" s="3"/>
      <c r="O9" s="3"/>
      <c r="P9" s="3"/>
      <c r="Q9" s="2" t="s">
        <v>56</v>
      </c>
      <c r="R9" s="2"/>
      <c r="S9" s="2"/>
      <c r="T9" s="2"/>
      <c r="U9" s="2"/>
      <c r="V9" s="5">
        <f>WBS[[#This Row],[PlannedPersonDay]]</f>
        <v>5</v>
      </c>
      <c r="W9" s="5">
        <f>IF(WBS[[#This Row],[Status]]=master!$A$11,WBS[[#This Row],[PlannedPersonDay]], 0)</f>
        <v>0</v>
      </c>
      <c r="X9" s="5">
        <f>WBS[[#This Row],[PersonDay]]</f>
        <v>0</v>
      </c>
      <c r="Y9" s="8">
        <f>SUMIF($Q$2:$Q9, Q9, $K$2:$K9)</f>
        <v>7.5</v>
      </c>
      <c r="Z9" s="6">
        <f>IF(WBS[[#This Row],[Assignee]]="", "", WORKDAY(_xlfn.XLOOKUP(WBS[[#This Row],[Assignee]], Assignee[Assignee], Assignee[StartDate], "-", 0),WBS[[#This Row],[AccumulatedPersonDay]]-WBS[[#This Row],[PlannedPersonDayPerAssignee]], Holiday[Holiday]))</f>
        <v>45754</v>
      </c>
      <c r="AA9" s="4">
        <f>IF(WBS[[#This Row],[Assignee]]="", "", WORKDAY(_xlfn.XLOOKUP(WBS[[#This Row],[Assignee]], Assignee[Assignee], Assignee[StartDate], "-", 0),WBS[[#This Row],[AccumulatedPersonDay]], Holiday[Holiday]))</f>
        <v>45761</v>
      </c>
    </row>
    <row r="10" spans="1:27" x14ac:dyDescent="0.4">
      <c r="A10" s="2" t="s">
        <v>69</v>
      </c>
      <c r="B10" s="2"/>
      <c r="C10" s="2" t="s">
        <v>39</v>
      </c>
      <c r="D10" s="2" t="s">
        <v>51</v>
      </c>
      <c r="E10" s="2" t="s">
        <v>12</v>
      </c>
      <c r="F10" s="2" t="s">
        <v>52</v>
      </c>
      <c r="G10" s="2" t="s">
        <v>15</v>
      </c>
      <c r="H10" s="2"/>
      <c r="I10" s="2"/>
      <c r="J10" s="2">
        <v>6</v>
      </c>
      <c r="K10" s="7" t="str">
        <f>IFERROR(WBS[[#This Row],[PlannedPersonDay]] / _xlfn.XLOOKUP(WBS[[#This Row],[Assignee]], Assignee[Assignee], Assignee[ProjectRatio], "-", 0) / master!$A$3, "")</f>
        <v/>
      </c>
      <c r="L10" s="4" t="str">
        <f>WBS[[#This Row],[AccumulatedStartDate]]</f>
        <v/>
      </c>
      <c r="M10" s="4" t="str">
        <f>WBS[[#This Row],[AccumulatedEndDate]]</f>
        <v/>
      </c>
      <c r="N10" s="3"/>
      <c r="O10" s="3"/>
      <c r="P10" s="3"/>
      <c r="Q10" s="2"/>
      <c r="R10" s="2"/>
      <c r="S10" s="2"/>
      <c r="T10" s="2"/>
      <c r="U10" s="2"/>
      <c r="V10" s="5">
        <f>WBS[[#This Row],[PlannedPersonDay]]</f>
        <v>6</v>
      </c>
      <c r="W10" s="5">
        <f>IF(WBS[[#This Row],[Status]]=master!$A$11,WBS[[#This Row],[PlannedPersonDay]], 0)</f>
        <v>0</v>
      </c>
      <c r="X10" s="5">
        <f>WBS[[#This Row],[PersonDay]]</f>
        <v>0</v>
      </c>
      <c r="Y10" s="8">
        <f>SUMIF($Q$2:$Q10, Q10, $K$2:$K10)</f>
        <v>0</v>
      </c>
      <c r="Z10" s="6" t="str">
        <f>IF(WBS[[#This Row],[Assignee]]="", "", WORKDAY(_xlfn.XLOOKUP(WBS[[#This Row],[Assignee]], Assignee[Assignee], Assignee[StartDate], "-", 0),WBS[[#This Row],[AccumulatedPersonDay]]-WBS[[#This Row],[PlannedPersonDayPerAssignee]], Holiday[Holiday]))</f>
        <v/>
      </c>
      <c r="AA10" s="4" t="str">
        <f>IF(WBS[[#This Row],[Assignee]]="", "", WORKDAY(_xlfn.XLOOKUP(WBS[[#This Row],[Assignee]], Assignee[Assignee], Assignee[StartDate], "-", 0),WBS[[#This Row],[AccumulatedPersonDay]], Holiday[Holiday]))</f>
        <v/>
      </c>
    </row>
  </sheetData>
  <phoneticPr fontId="1"/>
  <conditionalFormatting sqref="A2:J10">
    <cfRule type="expression" dxfId="8" priority="11">
      <formula>A2=""</formula>
    </cfRule>
  </conditionalFormatting>
  <conditionalFormatting sqref="C2:C10">
    <cfRule type="expression" dxfId="6" priority="5">
      <formula>COUNTA($D2:$G2)</formula>
    </cfRule>
  </conditionalFormatting>
  <conditionalFormatting sqref="C11">
    <cfRule type="expression" dxfId="5" priority="7">
      <formula>$C11&lt;&gt;""</formula>
    </cfRule>
  </conditionalFormatting>
  <conditionalFormatting sqref="D2:E10">
    <cfRule type="expression" dxfId="4" priority="3">
      <formula>COUNTA($F2:$G2)</formula>
    </cfRule>
  </conditionalFormatting>
  <conditionalFormatting sqref="D2:G10">
    <cfRule type="expression" dxfId="3" priority="6">
      <formula>AND($C2&lt;&gt;"", COUNTA($D2:$G2)=0)</formula>
    </cfRule>
  </conditionalFormatting>
  <conditionalFormatting sqref="F2:G10">
    <cfRule type="expression" dxfId="2" priority="4">
      <formula>AND(COUNTA($D2:$E2)&gt;0, COUNTA($F2:$G2)=0)</formula>
    </cfRule>
  </conditionalFormatting>
  <conditionalFormatting sqref="P2:P10">
    <cfRule type="expression" dxfId="1" priority="8">
      <formula>AND($P2="", $M2&lt;&gt;"", $M2&lt;TODAY())</formula>
    </cfRule>
  </conditionalFormatting>
  <dataValidations count="7">
    <dataValidation type="list" allowBlank="1" showInputMessage="1" showErrorMessage="1" sqref="H2:H10" xr:uid="{559DE5A7-DDF6-4821-A498-E41060170B6B}">
      <formula1>INDIRECT("Status[Status]")</formula1>
    </dataValidation>
    <dataValidation type="list" allowBlank="1" showInputMessage="1" showErrorMessage="1" sqref="I2:I10" xr:uid="{53C740B8-8333-4FFB-B337-C32B8E02EF3D}">
      <formula1>INDIRECT("Priority[Priority]")</formula1>
    </dataValidation>
    <dataValidation type="list" allowBlank="1" showInputMessage="1" showErrorMessage="1" sqref="Q2:Q10" xr:uid="{8DADA772-742E-4FF9-9509-7C318A9E7357}">
      <formula1>INDIRECT("Assignee[Assignee]")</formula1>
    </dataValidation>
    <dataValidation type="list" allowBlank="1" showInputMessage="1" showErrorMessage="1" sqref="E2:E10" xr:uid="{EEE98DE3-F692-45FC-A1E1-F29DCF1960D9}">
      <formula1>INDIRECT("TaskType[TaskType]")</formula1>
    </dataValidation>
    <dataValidation type="list" allowBlank="1" showInputMessage="1" showErrorMessage="1" sqref="G2:G10" xr:uid="{544E9FA1-C739-4521-9D98-2A78DA203E16}">
      <formula1>INDIRECT("SubTaskType[SubTaskType]")</formula1>
    </dataValidation>
    <dataValidation type="list" allowBlank="1" showInputMessage="1" showErrorMessage="1" sqref="B2:B10" xr:uid="{9378A19D-526E-4AE3-85F7-8341C359D673}">
      <formula1>INDIRECT("Team[Team]")</formula1>
    </dataValidation>
    <dataValidation type="list" allowBlank="1" showInputMessage="1" showErrorMessage="1" sqref="S2:S10" xr:uid="{3A266D60-C0F4-45E8-9DB0-9E39C1BBB4AD}">
      <formula1>INDIRECT("Version[Version]")</formula1>
    </dataValidation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E595684E-C33D-414D-9E24-FBBDFB38E88F}">
            <xm:f>$H2=master!$A$11</xm:f>
            <x14:dxf>
              <fill>
                <patternFill>
                  <bgColor theme="1" tint="0.34998626667073579"/>
                </patternFill>
              </fill>
            </x14:dxf>
          </x14:cfRule>
          <xm:sqref>A2:X4 A6:X6 A5:S5 U5:X5 A8:X10 A7:S7 U7:X7</xm:sqref>
        </x14:conditionalFormatting>
        <x14:conditionalFormatting xmlns:xm="http://schemas.microsoft.com/office/excel/2006/main">
          <x14:cfRule type="expression" priority="13" id="{E595684E-C33D-414D-9E24-FBBDFB38E88F}">
            <xm:f>$H5=master!$A$11</xm:f>
            <x14:dxf>
              <fill>
                <patternFill>
                  <bgColor theme="1" tint="0.34998626667073579"/>
                </patternFill>
              </fill>
            </x14:dxf>
          </x14:cfRule>
          <xm:sqref>T7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61DC2-981C-4A8E-B880-9C110909E040}">
  <dimension ref="A1:J12"/>
  <sheetViews>
    <sheetView workbookViewId="0">
      <selection activeCell="A4" sqref="A4"/>
    </sheetView>
  </sheetViews>
  <sheetFormatPr defaultRowHeight="18.75" x14ac:dyDescent="0.4"/>
  <cols>
    <col min="1" max="1" width="34.875" bestFit="1" customWidth="1"/>
    <col min="2" max="2" width="12.75" bestFit="1" customWidth="1"/>
    <col min="3" max="3" width="16.625" bestFit="1" customWidth="1"/>
    <col min="4" max="4" width="10.375" bestFit="1" customWidth="1"/>
    <col min="5" max="5" width="13.75" bestFit="1" customWidth="1"/>
    <col min="6" max="6" width="12.875" bestFit="1" customWidth="1"/>
    <col min="7" max="7" width="15.375" bestFit="1" customWidth="1"/>
    <col min="9" max="10" width="10.625" bestFit="1" customWidth="1"/>
  </cols>
  <sheetData>
    <row r="1" spans="1:10" x14ac:dyDescent="0.4">
      <c r="A1" t="s">
        <v>47</v>
      </c>
    </row>
    <row r="2" spans="1:10" x14ac:dyDescent="0.4">
      <c r="A2" t="s">
        <v>58</v>
      </c>
    </row>
    <row r="3" spans="1:10" x14ac:dyDescent="0.4">
      <c r="A3">
        <v>1</v>
      </c>
    </row>
    <row r="4" spans="1:10" x14ac:dyDescent="0.4">
      <c r="A4" s="1"/>
    </row>
    <row r="5" spans="1:10" x14ac:dyDescent="0.4">
      <c r="A5" s="1"/>
    </row>
    <row r="6" spans="1:10" x14ac:dyDescent="0.4">
      <c r="A6" t="s">
        <v>46</v>
      </c>
    </row>
    <row r="7" spans="1:10" x14ac:dyDescent="0.4">
      <c r="A7" t="s">
        <v>19</v>
      </c>
      <c r="B7" t="s">
        <v>16</v>
      </c>
      <c r="C7" t="s">
        <v>17</v>
      </c>
      <c r="D7" t="s">
        <v>1</v>
      </c>
      <c r="E7" t="s">
        <v>2</v>
      </c>
      <c r="F7" t="s">
        <v>5</v>
      </c>
      <c r="G7" t="s">
        <v>60</v>
      </c>
      <c r="H7" t="s">
        <v>18</v>
      </c>
      <c r="I7" t="s">
        <v>0</v>
      </c>
      <c r="J7" t="s">
        <v>55</v>
      </c>
    </row>
    <row r="8" spans="1:10" x14ac:dyDescent="0.4">
      <c r="A8" t="s">
        <v>24</v>
      </c>
      <c r="B8" t="s">
        <v>32</v>
      </c>
      <c r="C8" t="s">
        <v>36</v>
      </c>
      <c r="D8" t="s">
        <v>27</v>
      </c>
      <c r="E8" t="s">
        <v>59</v>
      </c>
      <c r="F8" s="1"/>
      <c r="H8" t="s">
        <v>40</v>
      </c>
      <c r="I8" t="s">
        <v>42</v>
      </c>
      <c r="J8" s="1">
        <v>45750</v>
      </c>
    </row>
    <row r="9" spans="1:10" x14ac:dyDescent="0.4">
      <c r="A9" t="s">
        <v>25</v>
      </c>
      <c r="B9" t="s">
        <v>34</v>
      </c>
      <c r="C9" t="s">
        <v>37</v>
      </c>
      <c r="D9" t="s">
        <v>28</v>
      </c>
      <c r="E9" t="s">
        <v>49</v>
      </c>
      <c r="F9" s="1">
        <v>45748</v>
      </c>
      <c r="G9">
        <v>0.5</v>
      </c>
      <c r="J9" s="1"/>
    </row>
    <row r="10" spans="1:10" x14ac:dyDescent="0.4">
      <c r="A10" t="s">
        <v>26</v>
      </c>
      <c r="B10" t="s">
        <v>35</v>
      </c>
      <c r="C10" t="s">
        <v>15</v>
      </c>
      <c r="D10" t="s">
        <v>29</v>
      </c>
      <c r="E10" t="s">
        <v>57</v>
      </c>
      <c r="F10" s="1">
        <v>45749</v>
      </c>
      <c r="G10">
        <v>1</v>
      </c>
      <c r="J10" s="1"/>
    </row>
    <row r="11" spans="1:10" x14ac:dyDescent="0.4">
      <c r="A11" t="s">
        <v>23</v>
      </c>
      <c r="B11" t="s">
        <v>24</v>
      </c>
      <c r="D11" t="s">
        <v>30</v>
      </c>
      <c r="J11" s="1"/>
    </row>
    <row r="12" spans="1:10" x14ac:dyDescent="0.4">
      <c r="B12" t="s">
        <v>13</v>
      </c>
      <c r="D12" t="s">
        <v>31</v>
      </c>
      <c r="J12" s="1"/>
    </row>
  </sheetData>
  <phoneticPr fontId="1"/>
  <pageMargins left="0.7" right="0.7" top="0.75" bottom="0.75" header="0.3" footer="0.3"/>
  <pageSetup orientation="portrait" r:id="rId1"/>
  <tableParts count="9"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WBS</vt:lpstr>
      <vt:lpstr>master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2024-04-28T07:34:36Z</dcterms:created>
  <dcterms:modified xsi:type="dcterms:W3CDTF">2025-10-09T06:13:25Z</dcterms:modified>
</cp:coreProperties>
</file>